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cchristensen\Dropbox\Post-IBP academia\FS blog\"/>
    </mc:Choice>
  </mc:AlternateContent>
  <bookViews>
    <workbookView xWindow="0" yWindow="0" windowWidth="20490" windowHeight="7760"/>
  </bookViews>
  <sheets>
    <sheet name="Sheet3" sheetId="3" r:id="rId1"/>
    <sheet name="Sourc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1" i="3" l="1"/>
  <c r="T30" i="3"/>
  <c r="T28" i="3"/>
  <c r="T27" i="3"/>
  <c r="T26" i="3"/>
  <c r="T25" i="3"/>
  <c r="T24" i="3"/>
  <c r="T23" i="3"/>
  <c r="T22" i="3"/>
  <c r="S22" i="3"/>
  <c r="T21" i="3"/>
  <c r="T19" i="3"/>
  <c r="T18" i="3"/>
  <c r="T17" i="3"/>
  <c r="T16" i="3"/>
  <c r="T15" i="3"/>
  <c r="T14" i="3"/>
  <c r="T13" i="3"/>
  <c r="T11" i="3"/>
  <c r="T10" i="3"/>
  <c r="T9" i="3"/>
  <c r="T8" i="3"/>
  <c r="T7" i="3"/>
  <c r="T6" i="3"/>
  <c r="T5" i="3"/>
  <c r="T4" i="3"/>
  <c r="T32" i="3" s="1"/>
  <c r="R32" i="3"/>
  <c r="P31" i="3"/>
  <c r="P30" i="3"/>
  <c r="P28" i="3"/>
  <c r="P27" i="3"/>
  <c r="P26" i="3"/>
  <c r="P25" i="3"/>
  <c r="P24" i="3"/>
  <c r="P23" i="3"/>
  <c r="P22" i="3"/>
  <c r="P21" i="3"/>
  <c r="P19" i="3"/>
  <c r="P18" i="3"/>
  <c r="P17" i="3"/>
  <c r="P16" i="3"/>
  <c r="P15" i="3"/>
  <c r="P14" i="3"/>
  <c r="P13" i="3"/>
  <c r="P11" i="3"/>
  <c r="P10" i="3"/>
  <c r="P9" i="3"/>
  <c r="P8" i="3"/>
  <c r="P7" i="3"/>
  <c r="P6" i="3"/>
  <c r="P5" i="3"/>
  <c r="P4" i="3"/>
  <c r="O31" i="3"/>
  <c r="S31" i="3" s="1"/>
  <c r="O26" i="3"/>
  <c r="S26" i="3" s="1"/>
  <c r="O22" i="3"/>
  <c r="O17" i="3"/>
  <c r="S17" i="3" s="1"/>
  <c r="O13" i="3"/>
  <c r="S13" i="3" s="1"/>
  <c r="O8" i="3"/>
  <c r="S8" i="3" s="1"/>
  <c r="O7" i="3"/>
  <c r="S7" i="3" s="1"/>
  <c r="O6" i="3"/>
  <c r="S6" i="3" s="1"/>
  <c r="O5" i="3"/>
  <c r="S5" i="3" s="1"/>
  <c r="O4" i="3"/>
  <c r="S4" i="3" s="1"/>
  <c r="N31" i="3"/>
  <c r="N30" i="3"/>
  <c r="N28" i="3"/>
  <c r="R28" i="3" s="1"/>
  <c r="N27" i="3"/>
  <c r="N26" i="3"/>
  <c r="N25" i="3"/>
  <c r="N24" i="3"/>
  <c r="N23" i="3"/>
  <c r="N22" i="3"/>
  <c r="N21" i="3"/>
  <c r="N19" i="3"/>
  <c r="R19" i="3" s="1"/>
  <c r="N18" i="3"/>
  <c r="N17" i="3"/>
  <c r="N16" i="3"/>
  <c r="N15" i="3"/>
  <c r="N14" i="3"/>
  <c r="N13" i="3"/>
  <c r="N11" i="3"/>
  <c r="N10" i="3"/>
  <c r="R10" i="3" s="1"/>
  <c r="N9" i="3"/>
  <c r="N8" i="3"/>
  <c r="N7" i="3"/>
  <c r="N6" i="3"/>
  <c r="R6" i="3" s="1"/>
  <c r="N5" i="3"/>
  <c r="R5" i="3" s="1"/>
  <c r="N4" i="3"/>
  <c r="N32" i="3" s="1"/>
  <c r="V31" i="3"/>
  <c r="U31" i="3"/>
  <c r="U30" i="3"/>
  <c r="U28" i="3"/>
  <c r="U27" i="3"/>
  <c r="V26" i="3"/>
  <c r="U26" i="3"/>
  <c r="U25" i="3"/>
  <c r="U24" i="3"/>
  <c r="U23" i="3"/>
  <c r="V22" i="3"/>
  <c r="U22" i="3"/>
  <c r="U21" i="3"/>
  <c r="U19" i="3"/>
  <c r="U18" i="3"/>
  <c r="V17" i="3"/>
  <c r="U17" i="3"/>
  <c r="U16" i="3"/>
  <c r="U15" i="3"/>
  <c r="U14" i="3"/>
  <c r="V13" i="3"/>
  <c r="U13" i="3"/>
  <c r="U11" i="3"/>
  <c r="U10" i="3"/>
  <c r="U9" i="3"/>
  <c r="V8" i="3"/>
  <c r="U8" i="3"/>
  <c r="V6" i="3"/>
  <c r="U6" i="3"/>
  <c r="V5" i="3"/>
  <c r="U5" i="3"/>
  <c r="V4" i="3"/>
  <c r="U4" i="3"/>
  <c r="R4" i="3"/>
  <c r="R31" i="3"/>
  <c r="M31" i="3"/>
  <c r="Q31" i="3" s="1"/>
  <c r="M30" i="3"/>
  <c r="Q30" i="3" s="1"/>
  <c r="M28" i="3"/>
  <c r="Q28" i="3" s="1"/>
  <c r="M27" i="3"/>
  <c r="Q27" i="3" s="1"/>
  <c r="R26" i="3"/>
  <c r="M26" i="3"/>
  <c r="Q26" i="3" s="1"/>
  <c r="M25" i="3"/>
  <c r="Q25" i="3" s="1"/>
  <c r="R24" i="3"/>
  <c r="M24" i="3"/>
  <c r="Q24" i="3" s="1"/>
  <c r="M23" i="3"/>
  <c r="Q23" i="3" s="1"/>
  <c r="R22" i="3"/>
  <c r="M22" i="3"/>
  <c r="Q22" i="3" s="1"/>
  <c r="M21" i="3"/>
  <c r="Q21" i="3" s="1"/>
  <c r="M19" i="3"/>
  <c r="Q19" i="3" s="1"/>
  <c r="M18" i="3"/>
  <c r="Q18" i="3" s="1"/>
  <c r="R17" i="3"/>
  <c r="M17" i="3"/>
  <c r="Q17" i="3" s="1"/>
  <c r="M16" i="3"/>
  <c r="Q16" i="3" s="1"/>
  <c r="R15" i="3"/>
  <c r="M15" i="3"/>
  <c r="Q15" i="3" s="1"/>
  <c r="M14" i="3"/>
  <c r="Q14" i="3" s="1"/>
  <c r="R13" i="3"/>
  <c r="M13" i="3"/>
  <c r="Q13" i="3" s="1"/>
  <c r="M11" i="3"/>
  <c r="Q11" i="3" s="1"/>
  <c r="M10" i="3"/>
  <c r="Q10" i="3" s="1"/>
  <c r="M9" i="3"/>
  <c r="Q9" i="3" s="1"/>
  <c r="R8" i="3"/>
  <c r="M8" i="3"/>
  <c r="Q8" i="3" s="1"/>
  <c r="M6" i="3"/>
  <c r="Q6" i="3" s="1"/>
  <c r="M5" i="3"/>
  <c r="Q5" i="3" s="1"/>
  <c r="M4" i="3"/>
  <c r="Q4" i="3" s="1"/>
  <c r="U32" i="3"/>
  <c r="I32" i="3"/>
  <c r="H32" i="3"/>
  <c r="E32" i="3"/>
  <c r="D32" i="3"/>
  <c r="C32" i="3"/>
  <c r="K6" i="3"/>
  <c r="K5" i="3"/>
  <c r="K4" i="3"/>
  <c r="J31" i="3"/>
  <c r="K31" i="3" s="1"/>
  <c r="J30" i="3"/>
  <c r="V30" i="3" s="1"/>
  <c r="J28" i="3"/>
  <c r="K28" i="3" s="1"/>
  <c r="J27" i="3"/>
  <c r="V27" i="3" s="1"/>
  <c r="J26" i="3"/>
  <c r="K26" i="3" s="1"/>
  <c r="J25" i="3"/>
  <c r="V25" i="3" s="1"/>
  <c r="J24" i="3"/>
  <c r="K24" i="3" s="1"/>
  <c r="J23" i="3"/>
  <c r="V23" i="3" s="1"/>
  <c r="J22" i="3"/>
  <c r="K22" i="3" s="1"/>
  <c r="J21" i="3"/>
  <c r="V21" i="3" s="1"/>
  <c r="J19" i="3"/>
  <c r="K19" i="3" s="1"/>
  <c r="J18" i="3"/>
  <c r="V18" i="3" s="1"/>
  <c r="J17" i="3"/>
  <c r="K17" i="3" s="1"/>
  <c r="J16" i="3"/>
  <c r="K16" i="3" s="1"/>
  <c r="J15" i="3"/>
  <c r="K15" i="3" s="1"/>
  <c r="J14" i="3"/>
  <c r="V14" i="3" s="1"/>
  <c r="J13" i="3"/>
  <c r="K13" i="3" s="1"/>
  <c r="J11" i="3"/>
  <c r="V11" i="3" s="1"/>
  <c r="J10" i="3"/>
  <c r="J32" i="3" s="1"/>
  <c r="J9" i="3"/>
  <c r="V9" i="3" s="1"/>
  <c r="J8" i="3"/>
  <c r="K8" i="3" s="1"/>
  <c r="J6" i="3"/>
  <c r="J5" i="3"/>
  <c r="J4" i="3"/>
  <c r="F31" i="3"/>
  <c r="F30" i="3"/>
  <c r="O30" i="3" s="1"/>
  <c r="S30" i="3" s="1"/>
  <c r="F28" i="3"/>
  <c r="O28" i="3" s="1"/>
  <c r="S28" i="3" s="1"/>
  <c r="F27" i="3"/>
  <c r="O27" i="3" s="1"/>
  <c r="S27" i="3" s="1"/>
  <c r="F26" i="3"/>
  <c r="F25" i="3"/>
  <c r="O25" i="3" s="1"/>
  <c r="S25" i="3" s="1"/>
  <c r="F24" i="3"/>
  <c r="O24" i="3" s="1"/>
  <c r="S24" i="3" s="1"/>
  <c r="F23" i="3"/>
  <c r="O23" i="3" s="1"/>
  <c r="S23" i="3" s="1"/>
  <c r="F22" i="3"/>
  <c r="F21" i="3"/>
  <c r="O21" i="3" s="1"/>
  <c r="S21" i="3" s="1"/>
  <c r="F19" i="3"/>
  <c r="O19" i="3" s="1"/>
  <c r="S19" i="3" s="1"/>
  <c r="F18" i="3"/>
  <c r="O18" i="3" s="1"/>
  <c r="S18" i="3" s="1"/>
  <c r="F17" i="3"/>
  <c r="F16" i="3"/>
  <c r="O16" i="3" s="1"/>
  <c r="S16" i="3" s="1"/>
  <c r="F15" i="3"/>
  <c r="O15" i="3" s="1"/>
  <c r="S15" i="3" s="1"/>
  <c r="F14" i="3"/>
  <c r="O14" i="3" s="1"/>
  <c r="S14" i="3" s="1"/>
  <c r="F13" i="3"/>
  <c r="F11" i="3"/>
  <c r="O11" i="3" s="1"/>
  <c r="S11" i="3" s="1"/>
  <c r="F10" i="3"/>
  <c r="O10" i="3" s="1"/>
  <c r="S10" i="3" s="1"/>
  <c r="F9" i="3"/>
  <c r="O9" i="3" s="1"/>
  <c r="S9" i="3" s="1"/>
  <c r="F8" i="3"/>
  <c r="F6" i="3"/>
  <c r="F5" i="3"/>
  <c r="F4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6" i="3"/>
  <c r="E5" i="3"/>
  <c r="E4" i="3"/>
  <c r="J7" i="3"/>
  <c r="V7" i="3" s="1"/>
  <c r="E7" i="3"/>
  <c r="F7" i="3" s="1"/>
  <c r="S32" i="3" l="1"/>
  <c r="P32" i="3"/>
  <c r="O32" i="3"/>
  <c r="K11" i="3"/>
  <c r="K21" i="3"/>
  <c r="K30" i="3"/>
  <c r="V15" i="3"/>
  <c r="V19" i="3"/>
  <c r="V24" i="3"/>
  <c r="K25" i="3"/>
  <c r="V10" i="3"/>
  <c r="V28" i="3"/>
  <c r="K9" i="3"/>
  <c r="K14" i="3"/>
  <c r="K18" i="3"/>
  <c r="K23" i="3"/>
  <c r="K27" i="3"/>
  <c r="R9" i="3"/>
  <c r="R11" i="3"/>
  <c r="R14" i="3"/>
  <c r="R16" i="3"/>
  <c r="R18" i="3"/>
  <c r="R21" i="3"/>
  <c r="R23" i="3"/>
  <c r="R25" i="3"/>
  <c r="R27" i="3"/>
  <c r="R30" i="3"/>
  <c r="V32" i="3"/>
  <c r="V16" i="3"/>
  <c r="K10" i="3"/>
  <c r="L32" i="3"/>
  <c r="K7" i="3"/>
  <c r="U7" i="3"/>
  <c r="M7" i="3"/>
  <c r="M32" i="3" l="1"/>
  <c r="Q7" i="3"/>
  <c r="Q32" i="3" s="1"/>
  <c r="R7" i="3"/>
</calcChain>
</file>

<file path=xl/sharedStrings.xml><?xml version="1.0" encoding="utf-8"?>
<sst xmlns="http://schemas.openxmlformats.org/spreadsheetml/2006/main" count="61" uniqueCount="52">
  <si>
    <t>Denmark</t>
  </si>
  <si>
    <t>-</t>
  </si>
  <si>
    <t>Country</t>
  </si>
  <si>
    <t>Rate</t>
  </si>
  <si>
    <t>Rev</t>
  </si>
  <si>
    <t>Eff</t>
  </si>
  <si>
    <t>Weights</t>
  </si>
  <si>
    <t>Avrg 09-13</t>
  </si>
  <si>
    <t>Avg 2009-2013</t>
  </si>
  <si>
    <t>RWS - Method 1</t>
  </si>
  <si>
    <t>RWS 1 Rev</t>
  </si>
  <si>
    <t>RWS - Method 2</t>
  </si>
  <si>
    <t>https://t.co/FqCtOTi4BI</t>
  </si>
  <si>
    <t>Calculated base</t>
  </si>
  <si>
    <t>Calculated rate x base</t>
  </si>
  <si>
    <t>Difference between actual achieved revenue and RWS1 theoretical maximum yield</t>
  </si>
  <si>
    <t>"Revenue without profit shifting 2" - Theoretical maximum yield possible assuming 100% collection effiency</t>
  </si>
  <si>
    <t>Belgium</t>
  </si>
  <si>
    <t>Bulgaria</t>
  </si>
  <si>
    <t>Czech</t>
  </si>
  <si>
    <t>Germany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</si>
  <si>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</si>
  <si>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</si>
  <si>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</si>
  <si>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</si>
  <si>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</si>
  <si>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</si>
  <si>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</si>
  <si>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</si>
  <si>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</si>
  <si>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</si>
  <si>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</si>
  <si>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</si>
  <si>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</si>
  <si>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</si>
  <si>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</si>
  <si>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</si>
  <si>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</si>
  <si>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</si>
  <si>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</si>
  <si>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</si>
  <si>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</si>
  <si>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</si>
  <si>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UK</t>
  </si>
  <si>
    <t>EU avg efficiency - 2013:</t>
  </si>
  <si>
    <t>EU avg efficiency - 2009-13:</t>
  </si>
  <si>
    <t>SUM</t>
  </si>
  <si>
    <t>"Revenue without profit shifting 1" -Theoretical maximum yield possible assuming EU-standard tax collection efficiency</t>
  </si>
  <si>
    <t>RWS - Method 1.5 RCC</t>
  </si>
  <si>
    <t>RWS 1.5 Rev</t>
  </si>
  <si>
    <t>Difference between actual achieved revenue and RWS1.5 theoretical maximum yield</t>
  </si>
  <si>
    <t>Theoretical maximum yield possible assuming avg. of EU-standard tax collection efficiency and nat'l efficiency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</si>
</sst>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17" fontId="0" fillId="0" borderId="0" xfId="0" applyNumberFormat="1"/>
    <xf numFmtId="0" fontId="2" fillId="0" borderId="0" xfId="0" applyFont="1"/>
    <xf numFmtId="17" fontId="2" fillId="0" borderId="0" xfId="0" applyNumberFormat="1" applyFont="1"/>
    <xf numFmtId="9" fontId="0" fillId="0" borderId="0" xfId="1" applyFont="1"/>
    <xf numFmtId="1" fontId="0" fillId="0" borderId="0" xfId="0" applyNumberFormat="1"/>
    <xf numFmtId="0" fontId="0" fillId="0" borderId="0" xfId="0" applyAlignment="1">
      <alignment vertical="top"/>
    </xf>
    <xf numFmtId="9" fontId="0" fillId="0" borderId="0" xfId="1" applyFont="1" applyAlignment="1">
      <alignment vertical="top"/>
    </xf>
    <xf numFmtId="10" fontId="0" fillId="0" borderId="0" xfId="1" applyNumberFormat="1" applyFont="1" applyAlignment="1">
      <alignment vertical="top"/>
    </xf>
    <xf numFmtId="1" fontId="0" fillId="2" borderId="0" xfId="0" applyNumberFormat="1" applyFill="1"/>
    <xf numFmtId="9" fontId="0" fillId="2" borderId="0" xfId="1" applyFont="1" applyFill="1"/>
    <xf numFmtId="1" fontId="2" fillId="0" borderId="0" xfId="0" applyNumberFormat="1" applyFont="1"/>
    <xf numFmtId="0" fontId="0" fillId="0" borderId="0" xfId="0" applyAlignment="1">
      <alignment horizontal="center" vertical="top" wrapText="1"/>
    </xf>
    <xf numFmtId="9" fontId="2" fillId="0" borderId="0" xfId="1" applyFont="1"/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3"/>
  <sheetViews>
    <sheetView tabSelected="1" zoomScale="90" zoomScaleNormal="90" workbookViewId="0">
      <pane ySplit="3" topLeftCell="A4" activePane="bottomLeft" state="frozen"/>
      <selection pane="bottomLeft" activeCell="A4" sqref="A4"/>
    </sheetView>
  </sheetViews>
  <sheetFormatPr defaultRowHeight="14.5" x14ac:dyDescent="0.35"/>
  <cols>
    <col min="2" max="2" width="5.1796875" bestFit="1" customWidth="1"/>
    <col min="3" max="3" width="8.54296875" bestFit="1" customWidth="1"/>
    <col min="4" max="4" width="15.1796875" bestFit="1" customWidth="1"/>
    <col min="5" max="5" width="20.453125" customWidth="1"/>
    <col min="6" max="6" width="8.54296875" bestFit="1" customWidth="1"/>
    <col min="7" max="7" width="7.81640625" bestFit="1" customWidth="1"/>
    <col min="8" max="8" width="8.54296875" bestFit="1" customWidth="1"/>
    <col min="9" max="9" width="15.1796875" bestFit="1" customWidth="1"/>
    <col min="10" max="10" width="20.7265625" bestFit="1" customWidth="1"/>
    <col min="11" max="13" width="8.54296875" bestFit="1" customWidth="1"/>
    <col min="14" max="14" width="10.54296875" bestFit="1" customWidth="1"/>
    <col min="15" max="16" width="10.54296875" customWidth="1"/>
    <col min="17" max="17" width="9.26953125" bestFit="1" customWidth="1"/>
    <col min="18" max="18" width="10.26953125" bestFit="1" customWidth="1"/>
    <col min="19" max="19" width="9.26953125" bestFit="1" customWidth="1"/>
    <col min="20" max="20" width="10.26953125" bestFit="1" customWidth="1"/>
    <col min="21" max="21" width="8.54296875" bestFit="1" customWidth="1"/>
    <col min="22" max="22" width="10.26953125" bestFit="1" customWidth="1"/>
    <col min="24" max="24" width="22.453125" bestFit="1" customWidth="1"/>
    <col min="25" max="25" width="25.1796875" bestFit="1" customWidth="1"/>
  </cols>
  <sheetData>
    <row r="1" spans="1:25" x14ac:dyDescent="0.35">
      <c r="B1" s="15">
        <v>2013</v>
      </c>
      <c r="C1" s="15"/>
      <c r="D1" s="15"/>
      <c r="E1" s="15"/>
      <c r="F1" s="15"/>
      <c r="G1" s="15" t="s">
        <v>8</v>
      </c>
      <c r="H1" s="15"/>
      <c r="I1" s="15"/>
      <c r="J1" s="15"/>
      <c r="K1" s="15"/>
      <c r="L1" s="2"/>
      <c r="M1" s="15" t="s">
        <v>9</v>
      </c>
      <c r="N1" s="15"/>
      <c r="O1" s="15" t="s">
        <v>48</v>
      </c>
      <c r="P1" s="15"/>
      <c r="Q1" s="15" t="s">
        <v>10</v>
      </c>
      <c r="R1" s="15"/>
      <c r="S1" s="15" t="s">
        <v>49</v>
      </c>
      <c r="T1" s="15"/>
      <c r="U1" s="15" t="s">
        <v>11</v>
      </c>
      <c r="V1" s="15"/>
      <c r="X1" t="s">
        <v>44</v>
      </c>
      <c r="Y1" t="s">
        <v>45</v>
      </c>
    </row>
    <row r="2" spans="1:25" s="6" customFormat="1" ht="68.25" customHeight="1" x14ac:dyDescent="0.35">
      <c r="C2" s="12"/>
      <c r="D2" s="12"/>
      <c r="E2" s="12"/>
      <c r="H2" s="12"/>
      <c r="I2" s="12"/>
      <c r="J2" s="12"/>
      <c r="L2" s="8"/>
      <c r="M2" s="14" t="s">
        <v>47</v>
      </c>
      <c r="N2" s="14"/>
      <c r="O2" s="14" t="s">
        <v>51</v>
      </c>
      <c r="P2" s="14"/>
      <c r="Q2" s="14" t="s">
        <v>15</v>
      </c>
      <c r="R2" s="14"/>
      <c r="S2" s="14" t="s">
        <v>50</v>
      </c>
      <c r="T2" s="14"/>
      <c r="U2" s="14" t="s">
        <v>16</v>
      </c>
      <c r="V2" s="14"/>
      <c r="X2" s="7">
        <v>0.768027080539056</v>
      </c>
      <c r="Y2" s="7">
        <v>0.75275830208163486</v>
      </c>
    </row>
    <row r="3" spans="1:25" x14ac:dyDescent="0.35">
      <c r="A3" s="2" t="s">
        <v>2</v>
      </c>
      <c r="B3" s="2" t="s">
        <v>3</v>
      </c>
      <c r="C3" s="2" t="s">
        <v>4</v>
      </c>
      <c r="D3" s="2" t="s">
        <v>13</v>
      </c>
      <c r="E3" s="2" t="s">
        <v>14</v>
      </c>
      <c r="F3" s="2" t="s">
        <v>5</v>
      </c>
      <c r="G3" s="2" t="s">
        <v>3</v>
      </c>
      <c r="H3" s="2" t="s">
        <v>4</v>
      </c>
      <c r="I3" s="2" t="s">
        <v>13</v>
      </c>
      <c r="J3" s="2" t="s">
        <v>14</v>
      </c>
      <c r="K3" s="2" t="s">
        <v>5</v>
      </c>
      <c r="L3" s="2" t="s">
        <v>6</v>
      </c>
      <c r="M3" s="2">
        <v>2013</v>
      </c>
      <c r="N3" s="3" t="s">
        <v>7</v>
      </c>
      <c r="O3" s="2">
        <v>2013</v>
      </c>
      <c r="P3" s="3" t="s">
        <v>7</v>
      </c>
      <c r="Q3" s="2">
        <v>2013</v>
      </c>
      <c r="R3" s="3" t="s">
        <v>7</v>
      </c>
      <c r="S3" s="2">
        <v>2013</v>
      </c>
      <c r="T3" s="3" t="s">
        <v>7</v>
      </c>
      <c r="U3" s="2">
        <v>2013</v>
      </c>
      <c r="V3" s="3" t="s">
        <v>7</v>
      </c>
      <c r="X3" s="1"/>
    </row>
    <row r="4" spans="1:25" x14ac:dyDescent="0.35">
      <c r="A4" s="5" t="s">
        <v>17</v>
      </c>
      <c r="B4" s="5">
        <v>34</v>
      </c>
      <c r="C4" s="5">
        <v>12294</v>
      </c>
      <c r="D4" s="5">
        <v>34998</v>
      </c>
      <c r="E4" s="5">
        <f t="shared" ref="E4:E6" si="0">D4*B4/100</f>
        <v>11899.32</v>
      </c>
      <c r="F4" s="4">
        <f t="shared" ref="F4:F6" si="1">C4/E4</f>
        <v>1.0331682818850152</v>
      </c>
      <c r="G4" s="5">
        <v>34</v>
      </c>
      <c r="H4" s="5">
        <v>10410</v>
      </c>
      <c r="I4" s="5">
        <v>36798</v>
      </c>
      <c r="J4" s="5">
        <f t="shared" ref="J4:J6" si="2">I4*G4/100</f>
        <v>12511.32</v>
      </c>
      <c r="K4" s="4">
        <f t="shared" ref="K4:K6" si="3">H4/J4*100%</f>
        <v>0.83204649869078562</v>
      </c>
      <c r="L4" s="4">
        <v>1.7899999999999999E-2</v>
      </c>
      <c r="M4" s="5">
        <f t="shared" ref="M4:M6" si="4">E4*$X$2</f>
        <v>9139</v>
      </c>
      <c r="N4" s="5">
        <f t="shared" ref="N4:N6" si="5">J4*$Y$2</f>
        <v>9418</v>
      </c>
      <c r="O4" s="5">
        <f>E4*($X$2+F4)/2</f>
        <v>10716.499999999998</v>
      </c>
      <c r="P4" s="5">
        <f>J4*($Y$2+K4)/2</f>
        <v>9914</v>
      </c>
      <c r="Q4" s="5">
        <f t="shared" ref="Q4:Q6" si="6">M4-C4</f>
        <v>-3155</v>
      </c>
      <c r="R4" s="5">
        <f t="shared" ref="R4:R6" si="7">N4-H4</f>
        <v>-992</v>
      </c>
      <c r="S4" s="5">
        <f>O4-C4</f>
        <v>-1577.5000000000018</v>
      </c>
      <c r="T4" s="5">
        <f>P4-H4</f>
        <v>-496</v>
      </c>
      <c r="U4" s="5">
        <f t="shared" ref="U4:U6" si="8">E4-C4</f>
        <v>-394.68000000000029</v>
      </c>
      <c r="V4" s="5">
        <f t="shared" ref="V4:V6" si="9">J4-H4</f>
        <v>2101.3199999999997</v>
      </c>
    </row>
    <row r="5" spans="1:25" x14ac:dyDescent="0.35">
      <c r="A5" s="5" t="s">
        <v>18</v>
      </c>
      <c r="B5" s="5">
        <v>10</v>
      </c>
      <c r="C5" s="5">
        <v>786</v>
      </c>
      <c r="D5" s="5">
        <v>8125</v>
      </c>
      <c r="E5" s="5">
        <f t="shared" si="0"/>
        <v>812.5</v>
      </c>
      <c r="F5" s="4">
        <f t="shared" si="1"/>
        <v>0.9673846153846154</v>
      </c>
      <c r="G5" s="5">
        <v>10</v>
      </c>
      <c r="H5" s="5">
        <v>724</v>
      </c>
      <c r="I5" s="5">
        <v>8742</v>
      </c>
      <c r="J5" s="5">
        <f t="shared" si="2"/>
        <v>874.2</v>
      </c>
      <c r="K5" s="4">
        <f t="shared" si="3"/>
        <v>0.82818576984671699</v>
      </c>
      <c r="L5" s="4">
        <v>4.1999999999999997E-3</v>
      </c>
      <c r="M5" s="5">
        <f t="shared" si="4"/>
        <v>624.02200293798296</v>
      </c>
      <c r="N5" s="5">
        <f t="shared" si="5"/>
        <v>658.06130767976526</v>
      </c>
      <c r="O5" s="5">
        <f t="shared" ref="O5:O11" si="10">E5*($X$2+F5)/2</f>
        <v>705.01100146899148</v>
      </c>
      <c r="P5" s="5">
        <f t="shared" ref="P5:P11" si="11">J5*($Y$2+K5)/2</f>
        <v>691.03065383988258</v>
      </c>
      <c r="Q5" s="5">
        <f t="shared" si="6"/>
        <v>-161.97799706201704</v>
      </c>
      <c r="R5" s="5">
        <f t="shared" si="7"/>
        <v>-65.938692320234736</v>
      </c>
      <c r="S5" s="5">
        <f t="shared" ref="S5:S11" si="12">O5-C5</f>
        <v>-80.988998531008519</v>
      </c>
      <c r="T5" s="5">
        <f t="shared" ref="T5:T11" si="13">P5-H5</f>
        <v>-32.969346160117425</v>
      </c>
      <c r="U5" s="5">
        <f t="shared" si="8"/>
        <v>26.5</v>
      </c>
      <c r="V5" s="5">
        <f t="shared" si="9"/>
        <v>150.20000000000005</v>
      </c>
    </row>
    <row r="6" spans="1:25" x14ac:dyDescent="0.35">
      <c r="A6" s="5" t="s">
        <v>19</v>
      </c>
      <c r="B6" s="5">
        <v>19</v>
      </c>
      <c r="C6" s="5">
        <v>5093</v>
      </c>
      <c r="D6" s="5">
        <v>31582</v>
      </c>
      <c r="E6" s="5">
        <f t="shared" si="0"/>
        <v>6000.58</v>
      </c>
      <c r="F6" s="4">
        <f t="shared" si="1"/>
        <v>0.84875128737555372</v>
      </c>
      <c r="G6" s="5">
        <v>19.2</v>
      </c>
      <c r="H6" s="5">
        <v>5091</v>
      </c>
      <c r="I6" s="5">
        <v>33573</v>
      </c>
      <c r="J6" s="5">
        <f t="shared" si="2"/>
        <v>6446.0159999999996</v>
      </c>
      <c r="K6" s="4">
        <f t="shared" si="3"/>
        <v>0.78979015875852621</v>
      </c>
      <c r="L6" s="4">
        <v>1.55E-2</v>
      </c>
      <c r="M6" s="5">
        <f t="shared" si="4"/>
        <v>4608.6079389410488</v>
      </c>
      <c r="N6" s="5">
        <f t="shared" si="5"/>
        <v>4852.2920593510516</v>
      </c>
      <c r="O6" s="5">
        <f t="shared" si="10"/>
        <v>4850.803969470524</v>
      </c>
      <c r="P6" s="5">
        <f t="shared" si="11"/>
        <v>4971.6460296755258</v>
      </c>
      <c r="Q6" s="5">
        <f t="shared" si="6"/>
        <v>-484.39206105895119</v>
      </c>
      <c r="R6" s="5">
        <f t="shared" si="7"/>
        <v>-238.70794064894835</v>
      </c>
      <c r="S6" s="5">
        <f t="shared" si="12"/>
        <v>-242.19603052947605</v>
      </c>
      <c r="T6" s="5">
        <f t="shared" si="13"/>
        <v>-119.35397032447418</v>
      </c>
      <c r="U6" s="5">
        <f t="shared" si="8"/>
        <v>907.57999999999993</v>
      </c>
      <c r="V6" s="5">
        <f t="shared" si="9"/>
        <v>1355.0159999999996</v>
      </c>
    </row>
    <row r="7" spans="1:25" x14ac:dyDescent="0.35">
      <c r="A7" s="9" t="s">
        <v>0</v>
      </c>
      <c r="B7" s="9">
        <v>25</v>
      </c>
      <c r="C7" s="9">
        <v>6756</v>
      </c>
      <c r="D7" s="9">
        <v>28491</v>
      </c>
      <c r="E7" s="9">
        <f>D7*B7/100</f>
        <v>7122.75</v>
      </c>
      <c r="F7" s="10">
        <f>C7/E7</f>
        <v>0.94851005580709702</v>
      </c>
      <c r="G7" s="9">
        <v>25</v>
      </c>
      <c r="H7" s="9">
        <v>5737</v>
      </c>
      <c r="I7" s="9">
        <v>26751</v>
      </c>
      <c r="J7" s="9">
        <f>I7*G7/100</f>
        <v>6687.75</v>
      </c>
      <c r="K7" s="10">
        <f>H7/J7*100%</f>
        <v>0.85783709020223542</v>
      </c>
      <c r="L7" s="10">
        <v>1.35E-2</v>
      </c>
      <c r="M7" s="9">
        <f>E7*$X$2</f>
        <v>5470.4648879095612</v>
      </c>
      <c r="N7" s="9">
        <f>J7*$Y$2</f>
        <v>5034.2593347464535</v>
      </c>
      <c r="O7" s="9">
        <f t="shared" si="10"/>
        <v>6113.232443954781</v>
      </c>
      <c r="P7" s="9">
        <f t="shared" si="11"/>
        <v>5385.6296673732268</v>
      </c>
      <c r="Q7" s="9">
        <f>M7-C7</f>
        <v>-1285.5351120904388</v>
      </c>
      <c r="R7" s="9">
        <f>N7-H7</f>
        <v>-702.74066525354647</v>
      </c>
      <c r="S7" s="9">
        <f t="shared" si="12"/>
        <v>-642.76755604521895</v>
      </c>
      <c r="T7" s="9">
        <f t="shared" si="13"/>
        <v>-351.37033262677323</v>
      </c>
      <c r="U7" s="9">
        <f>E7-C7</f>
        <v>366.75</v>
      </c>
      <c r="V7" s="9">
        <f>J7-H7</f>
        <v>950.75</v>
      </c>
    </row>
    <row r="8" spans="1:25" x14ac:dyDescent="0.35">
      <c r="A8" s="5" t="s">
        <v>20</v>
      </c>
      <c r="B8" s="5">
        <v>30.2</v>
      </c>
      <c r="C8" s="5">
        <v>70215</v>
      </c>
      <c r="D8" s="5">
        <v>434407</v>
      </c>
      <c r="E8" s="5">
        <f t="shared" ref="E8:E31" si="14">D8*B8/100</f>
        <v>131190.91399999999</v>
      </c>
      <c r="F8" s="4">
        <f t="shared" ref="F8:F31" si="15">C8/E8</f>
        <v>0.53521236996641408</v>
      </c>
      <c r="G8" s="5">
        <v>30.2</v>
      </c>
      <c r="H8" s="5">
        <v>60765</v>
      </c>
      <c r="I8" s="5">
        <v>423516</v>
      </c>
      <c r="J8" s="5">
        <f t="shared" ref="J8:J31" si="16">I8*G8/100</f>
        <v>127901.83199999999</v>
      </c>
      <c r="K8" s="4">
        <f t="shared" ref="K8:K31" si="17">H8/J8*100%</f>
        <v>0.47509092754824656</v>
      </c>
      <c r="L8" s="4">
        <v>0.11799999999999999</v>
      </c>
      <c r="M8" s="5">
        <f>E8*$X$2</f>
        <v>100758.17467267036</v>
      </c>
      <c r="N8" s="5">
        <f>J8*$Y$2</f>
        <v>96279.165889450509</v>
      </c>
      <c r="O8" s="5">
        <f t="shared" si="10"/>
        <v>85486.587336335186</v>
      </c>
      <c r="P8" s="5">
        <f t="shared" si="11"/>
        <v>78522.082944725247</v>
      </c>
      <c r="Q8" s="5">
        <f>M8-C8</f>
        <v>30543.174672670357</v>
      </c>
      <c r="R8" s="5">
        <f>N8-H8</f>
        <v>35514.165889450509</v>
      </c>
      <c r="S8" s="5">
        <f t="shared" si="12"/>
        <v>15271.587336335186</v>
      </c>
      <c r="T8" s="5">
        <f t="shared" si="13"/>
        <v>17757.082944725247</v>
      </c>
      <c r="U8" s="5">
        <f>E8-C8</f>
        <v>60975.91399999999</v>
      </c>
      <c r="V8" s="5">
        <f>J8-H8</f>
        <v>67136.831999999995</v>
      </c>
    </row>
    <row r="9" spans="1:25" x14ac:dyDescent="0.35">
      <c r="A9" s="5" t="s">
        <v>21</v>
      </c>
      <c r="B9" s="5">
        <v>21</v>
      </c>
      <c r="C9" s="5">
        <v>62</v>
      </c>
      <c r="D9" s="5">
        <v>4034</v>
      </c>
      <c r="E9" s="5">
        <f t="shared" si="14"/>
        <v>847.14</v>
      </c>
      <c r="F9" s="4">
        <f t="shared" si="15"/>
        <v>7.3187430649007248E-2</v>
      </c>
      <c r="G9" s="5">
        <v>21</v>
      </c>
      <c r="H9" s="5">
        <v>45</v>
      </c>
      <c r="I9" s="5">
        <v>3398</v>
      </c>
      <c r="J9" s="5">
        <f t="shared" si="16"/>
        <v>713.58</v>
      </c>
      <c r="K9" s="4">
        <f t="shared" si="17"/>
        <v>6.3062305557891191E-2</v>
      </c>
      <c r="L9" s="4">
        <v>1E-4</v>
      </c>
      <c r="M9" s="5">
        <f>E9*$X$2</f>
        <v>650.62646100785594</v>
      </c>
      <c r="N9" s="5">
        <f>J9*$Y$2</f>
        <v>537.15326919941299</v>
      </c>
      <c r="O9" s="5">
        <f t="shared" si="10"/>
        <v>356.31323050392791</v>
      </c>
      <c r="P9" s="5">
        <f t="shared" si="11"/>
        <v>291.07663459970649</v>
      </c>
      <c r="Q9" s="5">
        <f>M9-C9</f>
        <v>588.62646100785594</v>
      </c>
      <c r="R9" s="5">
        <f>N9-H9</f>
        <v>492.15326919941299</v>
      </c>
      <c r="S9" s="5">
        <f t="shared" si="12"/>
        <v>294.31323050392791</v>
      </c>
      <c r="T9" s="5">
        <f t="shared" si="13"/>
        <v>246.07663459970649</v>
      </c>
      <c r="U9" s="5">
        <f>E9-C9</f>
        <v>785.14</v>
      </c>
      <c r="V9" s="5">
        <f>J9-H9</f>
        <v>668.58</v>
      </c>
    </row>
    <row r="10" spans="1:25" x14ac:dyDescent="0.35">
      <c r="A10" s="5" t="s">
        <v>22</v>
      </c>
      <c r="B10" s="5">
        <v>12.5</v>
      </c>
      <c r="C10" s="5">
        <v>4272</v>
      </c>
      <c r="D10" s="5">
        <v>48920</v>
      </c>
      <c r="E10" s="5">
        <f t="shared" si="14"/>
        <v>6115</v>
      </c>
      <c r="F10" s="4">
        <f t="shared" si="15"/>
        <v>0.69860997547015535</v>
      </c>
      <c r="G10" s="5">
        <v>12.5</v>
      </c>
      <c r="H10" s="5">
        <v>3964</v>
      </c>
      <c r="I10" s="5">
        <v>47136</v>
      </c>
      <c r="J10" s="5">
        <f t="shared" si="16"/>
        <v>5892</v>
      </c>
      <c r="K10" s="4">
        <f t="shared" si="17"/>
        <v>0.67277664630006784</v>
      </c>
      <c r="L10" s="4">
        <v>1.8599999999999998E-2</v>
      </c>
      <c r="M10" s="5">
        <f>E10*$X$2</f>
        <v>4696.4855974963275</v>
      </c>
      <c r="N10" s="5">
        <f>J10*$Y$2</f>
        <v>4435.251915864993</v>
      </c>
      <c r="O10" s="5">
        <f t="shared" si="10"/>
        <v>4484.2427987481642</v>
      </c>
      <c r="P10" s="5">
        <f t="shared" si="11"/>
        <v>4199.625957932496</v>
      </c>
      <c r="Q10" s="5">
        <f>M10-C10</f>
        <v>424.4855974963275</v>
      </c>
      <c r="R10" s="5">
        <f>N10-H10</f>
        <v>471.25191586499295</v>
      </c>
      <c r="S10" s="5">
        <f t="shared" si="12"/>
        <v>212.2427987481642</v>
      </c>
      <c r="T10" s="5">
        <f t="shared" si="13"/>
        <v>235.62595793249602</v>
      </c>
      <c r="U10" s="5">
        <f>E10-C10</f>
        <v>1843</v>
      </c>
      <c r="V10" s="5">
        <f>J10-H10</f>
        <v>1928</v>
      </c>
    </row>
    <row r="11" spans="1:25" x14ac:dyDescent="0.35">
      <c r="A11" s="5" t="s">
        <v>23</v>
      </c>
      <c r="B11" s="5">
        <v>26</v>
      </c>
      <c r="C11" s="5">
        <v>2429</v>
      </c>
      <c r="D11" s="5">
        <v>38085</v>
      </c>
      <c r="E11" s="5">
        <f t="shared" si="14"/>
        <v>9902.1</v>
      </c>
      <c r="F11" s="4">
        <f t="shared" si="15"/>
        <v>0.24530150170165924</v>
      </c>
      <c r="G11" s="5">
        <v>25.3</v>
      </c>
      <c r="H11" s="5">
        <v>4200</v>
      </c>
      <c r="I11" s="5">
        <v>40624</v>
      </c>
      <c r="J11" s="5">
        <f t="shared" si="16"/>
        <v>10277.872000000001</v>
      </c>
      <c r="K11" s="4">
        <f t="shared" si="17"/>
        <v>0.408644902368895</v>
      </c>
      <c r="L11" s="4">
        <v>9.7000000000000003E-3</v>
      </c>
      <c r="M11" s="5">
        <f>E11*$X$2</f>
        <v>7605.0809542057868</v>
      </c>
      <c r="N11" s="5">
        <f>J11*$Y$2</f>
        <v>7736.7534757323774</v>
      </c>
      <c r="O11" s="5">
        <f t="shared" si="10"/>
        <v>5017.0404771028934</v>
      </c>
      <c r="P11" s="5">
        <f t="shared" si="11"/>
        <v>5968.3767378661887</v>
      </c>
      <c r="Q11" s="5">
        <f>M11-C11</f>
        <v>5176.0809542057868</v>
      </c>
      <c r="R11" s="5">
        <f>N11-H11</f>
        <v>3536.7534757323774</v>
      </c>
      <c r="S11" s="5">
        <f t="shared" si="12"/>
        <v>2588.0404771028934</v>
      </c>
      <c r="T11" s="5">
        <f t="shared" si="13"/>
        <v>1768.3767378661887</v>
      </c>
      <c r="U11" s="5">
        <f>E11-C11</f>
        <v>7473.1</v>
      </c>
      <c r="V11" s="5">
        <f>J11-H11</f>
        <v>6077.8720000000012</v>
      </c>
    </row>
    <row r="12" spans="1:25" x14ac:dyDescent="0.35">
      <c r="A12" s="5" t="s">
        <v>24</v>
      </c>
      <c r="B12" s="5">
        <v>30</v>
      </c>
      <c r="C12" s="5"/>
      <c r="D12" s="5">
        <v>193241</v>
      </c>
      <c r="E12" s="5">
        <f t="shared" si="14"/>
        <v>57972.3</v>
      </c>
      <c r="F12" s="4"/>
      <c r="G12" s="5"/>
      <c r="H12" s="5"/>
      <c r="I12" s="5">
        <v>44527</v>
      </c>
      <c r="J12" s="5"/>
      <c r="K12" s="4"/>
      <c r="L12" s="4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5" x14ac:dyDescent="0.35">
      <c r="A13" s="5" t="s">
        <v>25</v>
      </c>
      <c r="B13" s="5">
        <v>36.1</v>
      </c>
      <c r="C13" s="5">
        <v>56120</v>
      </c>
      <c r="D13" s="5">
        <v>204224</v>
      </c>
      <c r="E13" s="5">
        <f t="shared" si="14"/>
        <v>73724.864000000001</v>
      </c>
      <c r="F13" s="4">
        <f t="shared" si="15"/>
        <v>0.76120859307383737</v>
      </c>
      <c r="G13" s="5">
        <v>35.1</v>
      </c>
      <c r="H13" s="5">
        <v>47241</v>
      </c>
      <c r="I13" s="5">
        <v>217176</v>
      </c>
      <c r="J13" s="5">
        <f t="shared" si="16"/>
        <v>76228.776000000013</v>
      </c>
      <c r="K13" s="4">
        <f t="shared" si="17"/>
        <v>0.61972659773521732</v>
      </c>
      <c r="L13" s="4">
        <v>7.8899999999999998E-2</v>
      </c>
      <c r="M13" s="5">
        <f t="shared" ref="M13:M19" si="18">E13*$X$2</f>
        <v>56622.692061058951</v>
      </c>
      <c r="N13" s="5">
        <f t="shared" ref="N13:N19" si="19">J13*$Y$2</f>
        <v>57381.843991521288</v>
      </c>
      <c r="O13" s="5">
        <f t="shared" ref="O13:O19" si="20">E13*($X$2+F13)/2</f>
        <v>56371.346030529479</v>
      </c>
      <c r="P13" s="5">
        <f t="shared" ref="P13:P19" si="21">J13*($Y$2+K13)/2</f>
        <v>52311.42199576064</v>
      </c>
      <c r="Q13" s="5">
        <f t="shared" ref="Q13:Q19" si="22">M13-C13</f>
        <v>502.69206105895137</v>
      </c>
      <c r="R13" s="5">
        <f t="shared" ref="R13:R19" si="23">N13-H13</f>
        <v>10140.843991521288</v>
      </c>
      <c r="S13" s="5">
        <f t="shared" ref="S13:S19" si="24">O13-C13</f>
        <v>251.34603052947932</v>
      </c>
      <c r="T13" s="5">
        <f t="shared" ref="T13:T19" si="25">P13-H13</f>
        <v>5070.4219957606401</v>
      </c>
      <c r="U13" s="5">
        <f t="shared" ref="U13:U19" si="26">E13-C13</f>
        <v>17604.864000000001</v>
      </c>
      <c r="V13" s="5">
        <f t="shared" ref="V13:V19" si="27">J13-H13</f>
        <v>28987.776000000013</v>
      </c>
    </row>
    <row r="14" spans="1:25" x14ac:dyDescent="0.35">
      <c r="A14" s="5" t="s">
        <v>26</v>
      </c>
      <c r="B14" s="5">
        <v>20</v>
      </c>
      <c r="C14" s="5">
        <v>890</v>
      </c>
      <c r="D14" s="5">
        <v>4023</v>
      </c>
      <c r="E14" s="5">
        <f t="shared" si="14"/>
        <v>804.6</v>
      </c>
      <c r="F14" s="4">
        <f t="shared" si="15"/>
        <v>1.1061396967437236</v>
      </c>
      <c r="G14" s="5">
        <v>20</v>
      </c>
      <c r="H14" s="5">
        <v>966</v>
      </c>
      <c r="I14" s="5">
        <v>3307</v>
      </c>
      <c r="J14" s="5">
        <f t="shared" si="16"/>
        <v>661.4</v>
      </c>
      <c r="K14" s="4">
        <f t="shared" si="17"/>
        <v>1.4605382521923194</v>
      </c>
      <c r="L14" s="4">
        <v>2.8E-3</v>
      </c>
      <c r="M14" s="5">
        <f t="shared" si="18"/>
        <v>617.95458900172446</v>
      </c>
      <c r="N14" s="5">
        <f t="shared" si="19"/>
        <v>497.87434099679325</v>
      </c>
      <c r="O14" s="5">
        <f t="shared" si="20"/>
        <v>753.97729450086229</v>
      </c>
      <c r="P14" s="5">
        <f t="shared" si="21"/>
        <v>731.93717049839665</v>
      </c>
      <c r="Q14" s="5">
        <f t="shared" si="22"/>
        <v>-272.04541099827554</v>
      </c>
      <c r="R14" s="5">
        <f t="shared" si="23"/>
        <v>-468.12565900320675</v>
      </c>
      <c r="S14" s="5">
        <f t="shared" si="24"/>
        <v>-136.02270549913771</v>
      </c>
      <c r="T14" s="5">
        <f t="shared" si="25"/>
        <v>-234.06282950160335</v>
      </c>
      <c r="U14" s="5">
        <f t="shared" si="26"/>
        <v>-85.399999999999977</v>
      </c>
      <c r="V14" s="5">
        <f t="shared" si="27"/>
        <v>-304.60000000000002</v>
      </c>
    </row>
    <row r="15" spans="1:25" x14ac:dyDescent="0.35">
      <c r="A15" s="5" t="s">
        <v>27</v>
      </c>
      <c r="B15" s="5">
        <v>31.4</v>
      </c>
      <c r="C15" s="5">
        <v>40377</v>
      </c>
      <c r="D15" s="5">
        <v>175282</v>
      </c>
      <c r="E15" s="5">
        <f t="shared" si="14"/>
        <v>55038.547999999995</v>
      </c>
      <c r="F15" s="4">
        <f t="shared" si="15"/>
        <v>0.73361310331079232</v>
      </c>
      <c r="G15" s="5">
        <v>31.4</v>
      </c>
      <c r="H15" s="5">
        <v>37604</v>
      </c>
      <c r="I15" s="5">
        <v>185594</v>
      </c>
      <c r="J15" s="5">
        <f t="shared" si="16"/>
        <v>58276.515999999996</v>
      </c>
      <c r="K15" s="4">
        <f t="shared" si="17"/>
        <v>0.64526849889241844</v>
      </c>
      <c r="L15" s="4">
        <v>7.0199999999999999E-2</v>
      </c>
      <c r="M15" s="5">
        <f t="shared" si="18"/>
        <v>42271.095337548693</v>
      </c>
      <c r="N15" s="5">
        <f t="shared" si="19"/>
        <v>43868.131235393223</v>
      </c>
      <c r="O15" s="5">
        <f t="shared" si="20"/>
        <v>41324.04766877435</v>
      </c>
      <c r="P15" s="5">
        <f t="shared" si="21"/>
        <v>40736.065617696615</v>
      </c>
      <c r="Q15" s="5">
        <f t="shared" si="22"/>
        <v>1894.0953375486934</v>
      </c>
      <c r="R15" s="5">
        <f t="shared" si="23"/>
        <v>6264.1312353932226</v>
      </c>
      <c r="S15" s="5">
        <f t="shared" si="24"/>
        <v>947.04766877435031</v>
      </c>
      <c r="T15" s="5">
        <f t="shared" si="25"/>
        <v>3132.0656176966149</v>
      </c>
      <c r="U15" s="5">
        <f t="shared" si="26"/>
        <v>14661.547999999995</v>
      </c>
      <c r="V15" s="5">
        <f t="shared" si="27"/>
        <v>20672.515999999996</v>
      </c>
    </row>
    <row r="16" spans="1:25" x14ac:dyDescent="0.35">
      <c r="A16" s="5" t="s">
        <v>28</v>
      </c>
      <c r="B16" s="5">
        <v>12.5</v>
      </c>
      <c r="C16" s="5">
        <v>1171</v>
      </c>
      <c r="D16" s="5">
        <v>5048</v>
      </c>
      <c r="E16" s="5">
        <f t="shared" si="14"/>
        <v>631</v>
      </c>
      <c r="F16" s="4">
        <f t="shared" si="15"/>
        <v>1.8557844690966721</v>
      </c>
      <c r="G16" s="5">
        <v>10.5</v>
      </c>
      <c r="H16" s="5">
        <v>1137</v>
      </c>
      <c r="I16" s="5">
        <v>4776</v>
      </c>
      <c r="J16" s="5">
        <f t="shared" si="16"/>
        <v>501.48</v>
      </c>
      <c r="K16" s="4">
        <f t="shared" si="17"/>
        <v>2.2672888250777699</v>
      </c>
      <c r="L16" s="4">
        <v>6.3E-3</v>
      </c>
      <c r="M16" s="5">
        <f t="shared" si="18"/>
        <v>484.62508782014436</v>
      </c>
      <c r="N16" s="5">
        <f t="shared" si="19"/>
        <v>377.49323332789828</v>
      </c>
      <c r="O16" s="5">
        <f t="shared" si="20"/>
        <v>827.81254391007212</v>
      </c>
      <c r="P16" s="5">
        <f t="shared" si="21"/>
        <v>757.24661666394911</v>
      </c>
      <c r="Q16" s="5">
        <f t="shared" si="22"/>
        <v>-686.37491217985564</v>
      </c>
      <c r="R16" s="5">
        <f t="shared" si="23"/>
        <v>-759.50676667210178</v>
      </c>
      <c r="S16" s="5">
        <f t="shared" si="24"/>
        <v>-343.18745608992788</v>
      </c>
      <c r="T16" s="5">
        <f t="shared" si="25"/>
        <v>-379.75338333605089</v>
      </c>
      <c r="U16" s="5">
        <f t="shared" si="26"/>
        <v>-540</v>
      </c>
      <c r="V16" s="5">
        <f t="shared" si="27"/>
        <v>-635.52</v>
      </c>
    </row>
    <row r="17" spans="1:22" x14ac:dyDescent="0.35">
      <c r="A17" s="5" t="s">
        <v>29</v>
      </c>
      <c r="B17" s="5">
        <v>15</v>
      </c>
      <c r="C17" s="5">
        <v>370</v>
      </c>
      <c r="D17" s="5">
        <v>4308</v>
      </c>
      <c r="E17" s="5">
        <f t="shared" si="14"/>
        <v>646.20000000000005</v>
      </c>
      <c r="F17" s="4">
        <f t="shared" si="15"/>
        <v>0.57257814917982042</v>
      </c>
      <c r="G17" s="5">
        <v>15</v>
      </c>
      <c r="H17" s="5">
        <v>295</v>
      </c>
      <c r="I17" s="5">
        <v>3625</v>
      </c>
      <c r="J17" s="5">
        <f t="shared" si="16"/>
        <v>543.75</v>
      </c>
      <c r="K17" s="4">
        <f t="shared" si="17"/>
        <v>0.54252873563218396</v>
      </c>
      <c r="L17" s="4">
        <v>1.1999999999999999E-3</v>
      </c>
      <c r="M17" s="5">
        <f t="shared" si="18"/>
        <v>496.29909944433803</v>
      </c>
      <c r="N17" s="5">
        <f t="shared" si="19"/>
        <v>409.31232675688898</v>
      </c>
      <c r="O17" s="5">
        <f t="shared" si="20"/>
        <v>433.14954972216901</v>
      </c>
      <c r="P17" s="5">
        <f t="shared" si="21"/>
        <v>352.15616337844449</v>
      </c>
      <c r="Q17" s="5">
        <f t="shared" si="22"/>
        <v>126.29909944433803</v>
      </c>
      <c r="R17" s="5">
        <f t="shared" si="23"/>
        <v>114.31232675688898</v>
      </c>
      <c r="S17" s="5">
        <f t="shared" si="24"/>
        <v>63.149549722169013</v>
      </c>
      <c r="T17" s="5">
        <f t="shared" si="25"/>
        <v>57.156163378444489</v>
      </c>
      <c r="U17" s="5">
        <f t="shared" si="26"/>
        <v>276.20000000000005</v>
      </c>
      <c r="V17" s="5">
        <f t="shared" si="27"/>
        <v>248.75</v>
      </c>
    </row>
    <row r="18" spans="1:22" x14ac:dyDescent="0.35">
      <c r="A18" s="5" t="s">
        <v>30</v>
      </c>
      <c r="B18" s="5">
        <v>15</v>
      </c>
      <c r="C18" s="5">
        <v>477</v>
      </c>
      <c r="D18" s="5">
        <v>11393</v>
      </c>
      <c r="E18" s="5">
        <f t="shared" si="14"/>
        <v>1708.95</v>
      </c>
      <c r="F18" s="4">
        <f t="shared" si="15"/>
        <v>0.27911875713157203</v>
      </c>
      <c r="G18" s="5">
        <v>15.8</v>
      </c>
      <c r="H18" s="5">
        <v>386</v>
      </c>
      <c r="I18" s="5">
        <v>9493</v>
      </c>
      <c r="J18" s="5">
        <f t="shared" si="16"/>
        <v>1499.894</v>
      </c>
      <c r="K18" s="4">
        <f t="shared" si="17"/>
        <v>0.2573515195073785</v>
      </c>
      <c r="L18" s="4">
        <v>1.4E-3</v>
      </c>
      <c r="M18" s="5">
        <f t="shared" si="18"/>
        <v>1312.5198792872197</v>
      </c>
      <c r="N18" s="5">
        <f t="shared" si="19"/>
        <v>1129.0576607424316</v>
      </c>
      <c r="O18" s="5">
        <f t="shared" si="20"/>
        <v>894.75993964360987</v>
      </c>
      <c r="P18" s="5">
        <f t="shared" si="21"/>
        <v>757.5288303712158</v>
      </c>
      <c r="Q18" s="5">
        <f t="shared" si="22"/>
        <v>835.51987928721974</v>
      </c>
      <c r="R18" s="5">
        <f t="shared" si="23"/>
        <v>743.05766074243161</v>
      </c>
      <c r="S18" s="5">
        <f t="shared" si="24"/>
        <v>417.75993964360987</v>
      </c>
      <c r="T18" s="5">
        <f t="shared" si="25"/>
        <v>371.5288303712158</v>
      </c>
      <c r="U18" s="5">
        <f t="shared" si="26"/>
        <v>1231.95</v>
      </c>
      <c r="V18" s="5">
        <f t="shared" si="27"/>
        <v>1113.894</v>
      </c>
    </row>
    <row r="19" spans="1:22" x14ac:dyDescent="0.35">
      <c r="A19" s="5" t="s">
        <v>31</v>
      </c>
      <c r="B19" s="5">
        <v>29.2</v>
      </c>
      <c r="C19" s="5">
        <v>2213</v>
      </c>
      <c r="D19" s="5">
        <v>10353</v>
      </c>
      <c r="E19" s="5">
        <f t="shared" si="14"/>
        <v>3023.0759999999996</v>
      </c>
      <c r="F19" s="4">
        <f t="shared" si="15"/>
        <v>0.73203584693206536</v>
      </c>
      <c r="G19" s="5">
        <v>28.8</v>
      </c>
      <c r="H19" s="5">
        <v>2201</v>
      </c>
      <c r="I19" s="5">
        <v>9803</v>
      </c>
      <c r="J19" s="5">
        <f t="shared" si="16"/>
        <v>2823.2640000000001</v>
      </c>
      <c r="K19" s="4">
        <f t="shared" si="17"/>
        <v>0.7795941151801602</v>
      </c>
      <c r="L19" s="4">
        <v>4.4999999999999997E-3</v>
      </c>
      <c r="M19" s="5">
        <f t="shared" si="18"/>
        <v>2321.8042345276867</v>
      </c>
      <c r="N19" s="5">
        <f t="shared" si="19"/>
        <v>2125.2354149682046</v>
      </c>
      <c r="O19" s="5">
        <f t="shared" si="20"/>
        <v>2267.4021172638436</v>
      </c>
      <c r="P19" s="5">
        <f t="shared" si="21"/>
        <v>2163.1177074841025</v>
      </c>
      <c r="Q19" s="5">
        <f t="shared" si="22"/>
        <v>108.80423452768673</v>
      </c>
      <c r="R19" s="5">
        <f t="shared" si="23"/>
        <v>-75.764585031795377</v>
      </c>
      <c r="S19" s="5">
        <f t="shared" si="24"/>
        <v>54.402117263843593</v>
      </c>
      <c r="T19" s="5">
        <f t="shared" si="25"/>
        <v>-37.882292515897461</v>
      </c>
      <c r="U19" s="5">
        <f t="shared" si="26"/>
        <v>810.07599999999957</v>
      </c>
      <c r="V19" s="5">
        <f t="shared" si="27"/>
        <v>622.26400000000012</v>
      </c>
    </row>
    <row r="20" spans="1:22" x14ac:dyDescent="0.35">
      <c r="A20" s="5" t="s">
        <v>32</v>
      </c>
      <c r="B20" s="5">
        <v>20.6</v>
      </c>
      <c r="C20" s="5"/>
      <c r="D20" s="5">
        <v>17779</v>
      </c>
      <c r="E20" s="5">
        <f t="shared" si="14"/>
        <v>3662.4740000000002</v>
      </c>
      <c r="F20" s="4"/>
      <c r="G20" s="5"/>
      <c r="H20" s="5"/>
      <c r="I20" s="5">
        <v>2813</v>
      </c>
      <c r="J20" s="5"/>
      <c r="K20" s="4"/>
      <c r="L20" s="4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x14ac:dyDescent="0.35">
      <c r="A21" s="5" t="s">
        <v>33</v>
      </c>
      <c r="B21" s="5">
        <v>35</v>
      </c>
      <c r="C21" s="5">
        <v>421</v>
      </c>
      <c r="D21" s="5">
        <v>1818</v>
      </c>
      <c r="E21" s="5">
        <f t="shared" si="14"/>
        <v>636.29999999999995</v>
      </c>
      <c r="F21" s="4">
        <f t="shared" si="15"/>
        <v>0.66163759233066166</v>
      </c>
      <c r="G21" s="5">
        <v>35</v>
      </c>
      <c r="H21" s="5">
        <v>344</v>
      </c>
      <c r="I21" s="5">
        <v>1642</v>
      </c>
      <c r="J21" s="5">
        <f t="shared" si="16"/>
        <v>574.70000000000005</v>
      </c>
      <c r="K21" s="4">
        <f t="shared" si="17"/>
        <v>0.59857316860970933</v>
      </c>
      <c r="L21" s="4">
        <v>5.9999999999999995E-4</v>
      </c>
      <c r="M21" s="5">
        <f t="shared" ref="M21:M28" si="28">E21*$X$2</f>
        <v>488.69563134700127</v>
      </c>
      <c r="N21" s="5">
        <f t="shared" ref="N21:N28" si="29">J21*$Y$2</f>
        <v>432.61019620631561</v>
      </c>
      <c r="O21" s="5">
        <f t="shared" ref="O21:O28" si="30">E21*($X$2+F21)/2</f>
        <v>454.84781567350058</v>
      </c>
      <c r="P21" s="5">
        <f t="shared" ref="P21:P28" si="31">J21*($Y$2+K21)/2</f>
        <v>388.30509810315777</v>
      </c>
      <c r="Q21" s="5">
        <f t="shared" ref="Q21:Q28" si="32">M21-C21</f>
        <v>67.695631347001267</v>
      </c>
      <c r="R21" s="5">
        <f t="shared" ref="R21:R28" si="33">N21-H21</f>
        <v>88.610196206315607</v>
      </c>
      <c r="S21" s="5">
        <f t="shared" ref="S21:S28" si="34">O21-C21</f>
        <v>33.847815673500577</v>
      </c>
      <c r="T21" s="5">
        <f t="shared" ref="T21:T28" si="35">P21-H21</f>
        <v>44.305098103157775</v>
      </c>
      <c r="U21" s="5">
        <f t="shared" ref="U21:U28" si="36">E21-C21</f>
        <v>215.29999999999995</v>
      </c>
      <c r="V21" s="5">
        <f t="shared" ref="V21:V28" si="37">J21-H21</f>
        <v>230.70000000000005</v>
      </c>
    </row>
    <row r="22" spans="1:22" x14ac:dyDescent="0.35">
      <c r="A22" s="5" t="s">
        <v>34</v>
      </c>
      <c r="B22" s="5">
        <v>25</v>
      </c>
      <c r="C22" s="5">
        <v>14074</v>
      </c>
      <c r="D22" s="5">
        <v>79387</v>
      </c>
      <c r="E22" s="5">
        <f t="shared" si="14"/>
        <v>19846.75</v>
      </c>
      <c r="F22" s="4">
        <f t="shared" si="15"/>
        <v>0.70913373726176832</v>
      </c>
      <c r="G22" s="5">
        <v>25.2</v>
      </c>
      <c r="H22" s="5">
        <v>13940</v>
      </c>
      <c r="I22" s="5">
        <v>88331</v>
      </c>
      <c r="J22" s="5">
        <f t="shared" si="16"/>
        <v>22259.411999999997</v>
      </c>
      <c r="K22" s="4">
        <f t="shared" si="17"/>
        <v>0.62625194232444248</v>
      </c>
      <c r="L22" s="4">
        <v>3.2399999999999998E-2</v>
      </c>
      <c r="M22" s="5">
        <f t="shared" si="28"/>
        <v>15242.841460688509</v>
      </c>
      <c r="N22" s="5">
        <f t="shared" si="29"/>
        <v>16755.957182455564</v>
      </c>
      <c r="O22" s="5">
        <f t="shared" si="30"/>
        <v>14658.420730344256</v>
      </c>
      <c r="P22" s="5">
        <f t="shared" si="31"/>
        <v>15347.978591227782</v>
      </c>
      <c r="Q22" s="5">
        <f t="shared" si="32"/>
        <v>1168.841460688509</v>
      </c>
      <c r="R22" s="5">
        <f t="shared" si="33"/>
        <v>2815.9571824555642</v>
      </c>
      <c r="S22" s="5">
        <f t="shared" si="34"/>
        <v>584.4207303442563</v>
      </c>
      <c r="T22" s="5">
        <f t="shared" si="35"/>
        <v>1407.9785912277821</v>
      </c>
      <c r="U22" s="5">
        <f t="shared" si="36"/>
        <v>5772.75</v>
      </c>
      <c r="V22" s="5">
        <f t="shared" si="37"/>
        <v>8319.4119999999966</v>
      </c>
    </row>
    <row r="23" spans="1:22" x14ac:dyDescent="0.35">
      <c r="A23" s="5" t="s">
        <v>35</v>
      </c>
      <c r="B23" s="5">
        <v>25</v>
      </c>
      <c r="C23" s="5">
        <v>7251</v>
      </c>
      <c r="D23" s="5">
        <v>45008</v>
      </c>
      <c r="E23" s="5">
        <f t="shared" si="14"/>
        <v>11252</v>
      </c>
      <c r="F23" s="4">
        <f t="shared" si="15"/>
        <v>0.6444187699964451</v>
      </c>
      <c r="G23" s="5">
        <v>25</v>
      </c>
      <c r="H23" s="5">
        <v>6265</v>
      </c>
      <c r="I23" s="5">
        <v>45705</v>
      </c>
      <c r="J23" s="5">
        <f t="shared" si="16"/>
        <v>11426.25</v>
      </c>
      <c r="K23" s="4">
        <f t="shared" si="17"/>
        <v>0.54829887320862047</v>
      </c>
      <c r="L23" s="4">
        <v>1.47E-2</v>
      </c>
      <c r="M23" s="5">
        <f t="shared" si="28"/>
        <v>8641.8407102254587</v>
      </c>
      <c r="N23" s="5">
        <f t="shared" si="29"/>
        <v>8601.2045491602803</v>
      </c>
      <c r="O23" s="5">
        <f t="shared" si="30"/>
        <v>7946.4203551127293</v>
      </c>
      <c r="P23" s="5">
        <f t="shared" si="31"/>
        <v>7433.1022745801401</v>
      </c>
      <c r="Q23" s="5">
        <f t="shared" si="32"/>
        <v>1390.8407102254587</v>
      </c>
      <c r="R23" s="5">
        <f t="shared" si="33"/>
        <v>2336.2045491602803</v>
      </c>
      <c r="S23" s="5">
        <f t="shared" si="34"/>
        <v>695.42035511272934</v>
      </c>
      <c r="T23" s="5">
        <f t="shared" si="35"/>
        <v>1168.1022745801401</v>
      </c>
      <c r="U23" s="5">
        <f t="shared" si="36"/>
        <v>4001</v>
      </c>
      <c r="V23" s="5">
        <f t="shared" si="37"/>
        <v>5161.25</v>
      </c>
    </row>
    <row r="24" spans="1:22" x14ac:dyDescent="0.35">
      <c r="A24" s="5" t="s">
        <v>36</v>
      </c>
      <c r="B24" s="5">
        <v>19</v>
      </c>
      <c r="C24" s="5">
        <v>6993</v>
      </c>
      <c r="D24" s="5">
        <v>119188</v>
      </c>
      <c r="E24" s="5">
        <f t="shared" si="14"/>
        <v>22645.72</v>
      </c>
      <c r="F24" s="4">
        <f t="shared" si="15"/>
        <v>0.30880007347966854</v>
      </c>
      <c r="G24" s="5">
        <v>19</v>
      </c>
      <c r="H24" s="5">
        <v>7381</v>
      </c>
      <c r="I24" s="5">
        <v>106541</v>
      </c>
      <c r="J24" s="5">
        <f t="shared" si="16"/>
        <v>20242.79</v>
      </c>
      <c r="K24" s="4">
        <f t="shared" si="17"/>
        <v>0.36462365118642243</v>
      </c>
      <c r="L24" s="4">
        <v>2.2800000000000001E-2</v>
      </c>
      <c r="M24" s="5">
        <f t="shared" si="28"/>
        <v>17392.526218304913</v>
      </c>
      <c r="N24" s="5">
        <f t="shared" si="29"/>
        <v>15237.928229795098</v>
      </c>
      <c r="O24" s="5">
        <f t="shared" si="30"/>
        <v>12192.763109152456</v>
      </c>
      <c r="P24" s="5">
        <f t="shared" si="31"/>
        <v>11309.46411489755</v>
      </c>
      <c r="Q24" s="5">
        <f t="shared" si="32"/>
        <v>10399.526218304913</v>
      </c>
      <c r="R24" s="5">
        <f t="shared" si="33"/>
        <v>7856.9282297950976</v>
      </c>
      <c r="S24" s="5">
        <f t="shared" si="34"/>
        <v>5199.7631091524563</v>
      </c>
      <c r="T24" s="5">
        <f t="shared" si="35"/>
        <v>3928.4641148975497</v>
      </c>
      <c r="U24" s="5">
        <f t="shared" si="36"/>
        <v>15652.720000000001</v>
      </c>
      <c r="V24" s="5">
        <f t="shared" si="37"/>
        <v>12861.79</v>
      </c>
    </row>
    <row r="25" spans="1:22" x14ac:dyDescent="0.35">
      <c r="A25" s="5" t="s">
        <v>37</v>
      </c>
      <c r="B25" s="5">
        <v>31.5</v>
      </c>
      <c r="C25" s="5">
        <v>5537</v>
      </c>
      <c r="D25" s="5">
        <v>27212</v>
      </c>
      <c r="E25" s="5">
        <f t="shared" si="14"/>
        <v>8571.7800000000007</v>
      </c>
      <c r="F25" s="4">
        <f t="shared" si="15"/>
        <v>0.64595684910252005</v>
      </c>
      <c r="G25" s="5">
        <v>29.5</v>
      </c>
      <c r="H25" s="5">
        <v>5089</v>
      </c>
      <c r="I25" s="5">
        <v>26113</v>
      </c>
      <c r="J25" s="5">
        <f t="shared" si="16"/>
        <v>7703.335</v>
      </c>
      <c r="K25" s="4">
        <f t="shared" si="17"/>
        <v>0.6606229639500294</v>
      </c>
      <c r="L25" s="4">
        <v>1.01E-2</v>
      </c>
      <c r="M25" s="5">
        <f t="shared" si="28"/>
        <v>6583.3591684230696</v>
      </c>
      <c r="N25" s="5">
        <f t="shared" si="29"/>
        <v>5798.7493749660307</v>
      </c>
      <c r="O25" s="5">
        <f t="shared" si="30"/>
        <v>6060.1795842115353</v>
      </c>
      <c r="P25" s="5">
        <f t="shared" si="31"/>
        <v>5443.8746874830149</v>
      </c>
      <c r="Q25" s="5">
        <f t="shared" si="32"/>
        <v>1046.3591684230696</v>
      </c>
      <c r="R25" s="5">
        <f t="shared" si="33"/>
        <v>709.7493749660307</v>
      </c>
      <c r="S25" s="5">
        <f t="shared" si="34"/>
        <v>523.17958421153526</v>
      </c>
      <c r="T25" s="5">
        <f t="shared" si="35"/>
        <v>354.8746874830149</v>
      </c>
      <c r="U25" s="5">
        <f t="shared" si="36"/>
        <v>3034.7800000000007</v>
      </c>
      <c r="V25" s="5">
        <f t="shared" si="37"/>
        <v>2614.335</v>
      </c>
    </row>
    <row r="26" spans="1:22" x14ac:dyDescent="0.35">
      <c r="A26" s="5" t="s">
        <v>38</v>
      </c>
      <c r="B26" s="5">
        <v>16</v>
      </c>
      <c r="C26" s="5">
        <v>2931</v>
      </c>
      <c r="D26" s="5">
        <v>34880</v>
      </c>
      <c r="E26" s="5">
        <f t="shared" si="14"/>
        <v>5580.8</v>
      </c>
      <c r="F26" s="4">
        <f t="shared" si="15"/>
        <v>0.52519352064220182</v>
      </c>
      <c r="G26" s="5">
        <v>16</v>
      </c>
      <c r="H26" s="5">
        <v>2977</v>
      </c>
      <c r="I26" s="5">
        <v>27104</v>
      </c>
      <c r="J26" s="5">
        <f t="shared" si="16"/>
        <v>4336.6400000000003</v>
      </c>
      <c r="K26" s="4">
        <f t="shared" si="17"/>
        <v>0.68647616587957494</v>
      </c>
      <c r="L26" s="4">
        <v>1.09E-2</v>
      </c>
      <c r="M26" s="5">
        <f t="shared" si="28"/>
        <v>4286.2055310723636</v>
      </c>
      <c r="N26" s="5">
        <f t="shared" si="29"/>
        <v>3264.4417631393012</v>
      </c>
      <c r="O26" s="5">
        <f t="shared" si="30"/>
        <v>3608.6027655361822</v>
      </c>
      <c r="P26" s="5">
        <f t="shared" si="31"/>
        <v>3120.7208815696504</v>
      </c>
      <c r="Q26" s="5">
        <f t="shared" si="32"/>
        <v>1355.2055310723636</v>
      </c>
      <c r="R26" s="5">
        <f t="shared" si="33"/>
        <v>287.4417631393012</v>
      </c>
      <c r="S26" s="5">
        <f t="shared" si="34"/>
        <v>677.60276553618223</v>
      </c>
      <c r="T26" s="5">
        <f t="shared" si="35"/>
        <v>143.72088156965037</v>
      </c>
      <c r="U26" s="5">
        <f t="shared" si="36"/>
        <v>2649.8</v>
      </c>
      <c r="V26" s="5">
        <f t="shared" si="37"/>
        <v>1359.6400000000003</v>
      </c>
    </row>
    <row r="27" spans="1:22" x14ac:dyDescent="0.35">
      <c r="A27" s="5" t="s">
        <v>39</v>
      </c>
      <c r="B27" s="5">
        <v>17</v>
      </c>
      <c r="C27" s="5">
        <v>433</v>
      </c>
      <c r="D27" s="5">
        <v>1188</v>
      </c>
      <c r="E27" s="5">
        <f t="shared" si="14"/>
        <v>201.96</v>
      </c>
      <c r="F27" s="4">
        <f t="shared" si="15"/>
        <v>2.1439889086947908</v>
      </c>
      <c r="G27" s="5">
        <v>19.2</v>
      </c>
      <c r="H27" s="5">
        <v>562</v>
      </c>
      <c r="I27" s="5">
        <v>1612</v>
      </c>
      <c r="J27" s="5">
        <f t="shared" si="16"/>
        <v>309.50399999999996</v>
      </c>
      <c r="K27" s="4">
        <f t="shared" si="17"/>
        <v>1.8158085194375519</v>
      </c>
      <c r="L27" s="4">
        <v>1.6999999999999999E-3</v>
      </c>
      <c r="M27" s="5">
        <f t="shared" si="28"/>
        <v>155.11074918566774</v>
      </c>
      <c r="N27" s="5">
        <f t="shared" si="29"/>
        <v>232.98170552747428</v>
      </c>
      <c r="O27" s="5">
        <f t="shared" si="30"/>
        <v>294.05537459283386</v>
      </c>
      <c r="P27" s="5">
        <f t="shared" si="31"/>
        <v>397.49085276373711</v>
      </c>
      <c r="Q27" s="5">
        <f t="shared" si="32"/>
        <v>-277.88925081433229</v>
      </c>
      <c r="R27" s="5">
        <f t="shared" si="33"/>
        <v>-329.01829447252572</v>
      </c>
      <c r="S27" s="5">
        <f t="shared" si="34"/>
        <v>-138.94462540716614</v>
      </c>
      <c r="T27" s="5">
        <f t="shared" si="35"/>
        <v>-164.50914723626289</v>
      </c>
      <c r="U27" s="5">
        <f t="shared" si="36"/>
        <v>-231.04</v>
      </c>
      <c r="V27" s="5">
        <f t="shared" si="37"/>
        <v>-252.49600000000004</v>
      </c>
    </row>
    <row r="28" spans="1:22" x14ac:dyDescent="0.35">
      <c r="A28" s="5" t="s">
        <v>40</v>
      </c>
      <c r="B28" s="5">
        <v>23</v>
      </c>
      <c r="C28" s="5">
        <v>2118</v>
      </c>
      <c r="D28" s="5">
        <v>19294</v>
      </c>
      <c r="E28" s="5">
        <f t="shared" si="14"/>
        <v>4437.62</v>
      </c>
      <c r="F28" s="4">
        <f t="shared" si="15"/>
        <v>0.47728286784357382</v>
      </c>
      <c r="G28" s="5">
        <v>19.8</v>
      </c>
      <c r="H28" s="5">
        <v>1754</v>
      </c>
      <c r="I28" s="5">
        <v>18446</v>
      </c>
      <c r="J28" s="5">
        <f t="shared" si="16"/>
        <v>3652.308</v>
      </c>
      <c r="K28" s="4">
        <f t="shared" si="17"/>
        <v>0.48024427293645555</v>
      </c>
      <c r="L28" s="4">
        <v>5.1999999999999998E-3</v>
      </c>
      <c r="M28" s="5">
        <f t="shared" si="28"/>
        <v>3408.2123331417256</v>
      </c>
      <c r="N28" s="5">
        <f t="shared" si="29"/>
        <v>2749.3051687591715</v>
      </c>
      <c r="O28" s="5">
        <f t="shared" si="30"/>
        <v>2763.1061665708626</v>
      </c>
      <c r="P28" s="5">
        <f t="shared" si="31"/>
        <v>2251.6525843795857</v>
      </c>
      <c r="Q28" s="5">
        <f t="shared" si="32"/>
        <v>1290.2123331417256</v>
      </c>
      <c r="R28" s="5">
        <f t="shared" si="33"/>
        <v>995.30516875917147</v>
      </c>
      <c r="S28" s="5">
        <f t="shared" si="34"/>
        <v>645.10616657086257</v>
      </c>
      <c r="T28" s="5">
        <f t="shared" si="35"/>
        <v>497.65258437958573</v>
      </c>
      <c r="U28" s="5">
        <f t="shared" si="36"/>
        <v>2319.62</v>
      </c>
      <c r="V28" s="5">
        <f t="shared" si="37"/>
        <v>1898.308</v>
      </c>
    </row>
    <row r="29" spans="1:22" x14ac:dyDescent="0.35">
      <c r="A29" s="5" t="s">
        <v>41</v>
      </c>
      <c r="B29" s="5">
        <v>24.5</v>
      </c>
      <c r="C29" s="5"/>
      <c r="D29" s="5">
        <v>22697</v>
      </c>
      <c r="E29" s="5">
        <f t="shared" si="14"/>
        <v>5560.7650000000003</v>
      </c>
      <c r="F29" s="4"/>
      <c r="G29" s="5"/>
      <c r="H29" s="5" t="s">
        <v>1</v>
      </c>
      <c r="I29" s="5">
        <v>4271</v>
      </c>
      <c r="J29" s="5"/>
      <c r="K29" s="4"/>
      <c r="L29" s="4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x14ac:dyDescent="0.35">
      <c r="A30" s="5" t="s">
        <v>42</v>
      </c>
      <c r="B30" s="5">
        <v>22</v>
      </c>
      <c r="C30" s="5">
        <v>11912</v>
      </c>
      <c r="D30" s="5">
        <v>54816</v>
      </c>
      <c r="E30" s="5">
        <f t="shared" si="14"/>
        <v>12059.52</v>
      </c>
      <c r="F30" s="4">
        <f t="shared" si="15"/>
        <v>0.98776734065700789</v>
      </c>
      <c r="G30" s="5">
        <v>25.4</v>
      </c>
      <c r="H30" s="5">
        <v>11164</v>
      </c>
      <c r="I30" s="5">
        <v>51320</v>
      </c>
      <c r="J30" s="5">
        <f t="shared" si="16"/>
        <v>13035.28</v>
      </c>
      <c r="K30" s="4">
        <f t="shared" si="17"/>
        <v>0.85644497087902982</v>
      </c>
      <c r="L30" s="4">
        <v>2.58E-2</v>
      </c>
      <c r="M30" s="5">
        <f>E30*$X$2</f>
        <v>9262.0379383023574</v>
      </c>
      <c r="N30" s="5">
        <f>J30*$Y$2</f>
        <v>9812.4152399586928</v>
      </c>
      <c r="O30" s="5">
        <f>E30*($X$2+F30)/2</f>
        <v>10587.018969151179</v>
      </c>
      <c r="P30" s="5">
        <f t="shared" ref="P30:P31" si="38">J30*($Y$2+K30)/2</f>
        <v>10488.207619979346</v>
      </c>
      <c r="Q30" s="5">
        <f>M30-C30</f>
        <v>-2649.9620616976426</v>
      </c>
      <c r="R30" s="5">
        <f>N30-H30</f>
        <v>-1351.5847600413072</v>
      </c>
      <c r="S30" s="5">
        <f t="shared" ref="S30:S31" si="39">O30-C30</f>
        <v>-1324.9810308488213</v>
      </c>
      <c r="T30" s="5">
        <f t="shared" ref="T30:T31" si="40">P30-H30</f>
        <v>-675.79238002065358</v>
      </c>
      <c r="U30" s="5">
        <f>E30-C30</f>
        <v>147.52000000000044</v>
      </c>
      <c r="V30" s="5">
        <f>J30-H30</f>
        <v>1871.2800000000007</v>
      </c>
    </row>
    <row r="31" spans="1:22" x14ac:dyDescent="0.35">
      <c r="A31" s="5" t="s">
        <v>43</v>
      </c>
      <c r="B31" s="5">
        <v>23</v>
      </c>
      <c r="C31" s="5">
        <v>49713</v>
      </c>
      <c r="D31" s="5">
        <v>306079</v>
      </c>
      <c r="E31" s="5">
        <f t="shared" si="14"/>
        <v>70398.17</v>
      </c>
      <c r="F31" s="4">
        <f t="shared" si="15"/>
        <v>0.70616892456153335</v>
      </c>
      <c r="G31" s="5">
        <v>25.7</v>
      </c>
      <c r="H31" s="5">
        <v>50047</v>
      </c>
      <c r="I31" s="5">
        <v>284754</v>
      </c>
      <c r="J31" s="5">
        <f t="shared" si="16"/>
        <v>73181.777999999991</v>
      </c>
      <c r="K31" s="4">
        <f t="shared" si="17"/>
        <v>0.68387242518212665</v>
      </c>
      <c r="L31" s="4">
        <v>0.1144</v>
      </c>
      <c r="M31" s="5">
        <f>E31*$X$2</f>
        <v>54067.700980392154</v>
      </c>
      <c r="N31" s="5">
        <f>J31*$Y$2</f>
        <v>55088.190950595133</v>
      </c>
      <c r="O31" s="5">
        <f>E31*($X$2+F31)/2</f>
        <v>51890.350490196077</v>
      </c>
      <c r="P31" s="5">
        <f t="shared" si="38"/>
        <v>52567.595475297567</v>
      </c>
      <c r="Q31" s="5">
        <f>M31-C31</f>
        <v>4354.7009803921537</v>
      </c>
      <c r="R31" s="5">
        <f>N31-H31</f>
        <v>5041.1909505951335</v>
      </c>
      <c r="S31" s="5">
        <f t="shared" si="39"/>
        <v>2177.3504901960769</v>
      </c>
      <c r="T31" s="5">
        <f t="shared" si="40"/>
        <v>2520.5954752975667</v>
      </c>
      <c r="U31" s="5">
        <f>E31-C31</f>
        <v>20685.169999999998</v>
      </c>
      <c r="V31" s="5">
        <f>J31-H31</f>
        <v>23134.777999999991</v>
      </c>
    </row>
    <row r="32" spans="1:22" x14ac:dyDescent="0.35">
      <c r="A32" s="11" t="s">
        <v>46</v>
      </c>
      <c r="B32" s="11"/>
      <c r="C32" s="11">
        <f t="shared" ref="C32:V32" si="41">SUM(C4:C31)</f>
        <v>304908</v>
      </c>
      <c r="D32" s="11">
        <f t="shared" si="41"/>
        <v>1965860</v>
      </c>
      <c r="E32" s="11">
        <f t="shared" si="41"/>
        <v>532293.70100000012</v>
      </c>
      <c r="F32" s="11"/>
      <c r="G32" s="11"/>
      <c r="H32" s="11">
        <f t="shared" si="41"/>
        <v>280289</v>
      </c>
      <c r="I32" s="11">
        <f t="shared" si="41"/>
        <v>1757491</v>
      </c>
      <c r="J32" s="11">
        <f t="shared" si="41"/>
        <v>468561.64700000006</v>
      </c>
      <c r="K32" s="11"/>
      <c r="L32" s="13">
        <f t="shared" si="41"/>
        <v>0.60139999999999993</v>
      </c>
      <c r="M32" s="11">
        <f t="shared" si="41"/>
        <v>357207.98352494085</v>
      </c>
      <c r="N32" s="11">
        <f t="shared" si="41"/>
        <v>352713.66981629434</v>
      </c>
      <c r="O32" s="11">
        <f t="shared" ref="O32" si="42">SUM(O4:O31)</f>
        <v>331057.99176247051</v>
      </c>
      <c r="P32" s="11">
        <f t="shared" ref="P32" si="43">SUM(P4:P31)</f>
        <v>316501.33490814723</v>
      </c>
      <c r="Q32" s="11">
        <f t="shared" si="41"/>
        <v>52299.983524940893</v>
      </c>
      <c r="R32" s="11">
        <f t="shared" si="41"/>
        <v>72424.66981629435</v>
      </c>
      <c r="S32" s="11">
        <f t="shared" ref="S32" si="44">SUM(S4:S31)</f>
        <v>26149.991762470461</v>
      </c>
      <c r="T32" s="11">
        <f t="shared" ref="T32" si="45">SUM(T4:T31)</f>
        <v>36212.334908147161</v>
      </c>
      <c r="U32" s="11">
        <f t="shared" si="41"/>
        <v>160190.16199999995</v>
      </c>
      <c r="V32" s="11">
        <f t="shared" si="41"/>
        <v>188272.64699999997</v>
      </c>
    </row>
    <row r="33" spans="15:20" x14ac:dyDescent="0.35">
      <c r="O33" s="5"/>
      <c r="Q33" s="5"/>
      <c r="R33" s="5"/>
      <c r="S33" s="5"/>
      <c r="T33" s="5"/>
    </row>
  </sheetData>
  <mergeCells count="12">
    <mergeCell ref="M2:N2"/>
    <mergeCell ref="Q2:R2"/>
    <mergeCell ref="U2:V2"/>
    <mergeCell ref="O1:P1"/>
    <mergeCell ref="O2:P2"/>
    <mergeCell ref="S1:T1"/>
    <mergeCell ref="S2:T2"/>
    <mergeCell ref="B1:F1"/>
    <mergeCell ref="G1:K1"/>
    <mergeCell ref="M1:N1"/>
    <mergeCell ref="Q1:R1"/>
    <mergeCell ref="U1:V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4" sqref="C24"/>
    </sheetView>
  </sheetViews>
  <sheetFormatPr defaultRowHeight="14.5" x14ac:dyDescent="0.35"/>
  <sheetData>
    <row r="1" spans="1:1" x14ac:dyDescent="0.35">
      <c r="A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</vt:lpstr>
      <vt:lpstr>Source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Rasmus Corlin Christensen</dc:creator>
  <cp:lastModifiedBy>Rasmus Corlin Christensen</cp:lastModifiedBy>
  <dcterms:created xsi:type="dcterms:W3CDTF">2016-06-11T10:44:57Z</dcterms:created>
  <dcterms:modified xsi:type="dcterms:W3CDTF">2016-06-14T14:49:55Z</dcterms:modified>
</cp:coreProperties>
</file>